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93BCF530-F3F8-4AFC-A607-1642096453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imulador Financiero para la TD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3" i="3" l="1"/>
  <c r="F43" i="3"/>
  <c r="G43" i="3"/>
  <c r="H43" i="3"/>
  <c r="E40" i="3"/>
  <c r="F40" i="3"/>
  <c r="G40" i="3"/>
  <c r="H40" i="3"/>
  <c r="D43" i="3"/>
  <c r="J43" i="3"/>
  <c r="J40" i="3"/>
  <c r="D40" i="3"/>
  <c r="E9" i="3" l="1"/>
  <c r="F9" i="3" s="1"/>
  <c r="G9" i="3" s="1"/>
  <c r="H9" i="3" s="1"/>
  <c r="E8" i="3"/>
  <c r="F8" i="3" s="1"/>
  <c r="G8" i="3" s="1"/>
  <c r="H8" i="3" s="1"/>
  <c r="D18" i="3" l="1"/>
  <c r="D21" i="3" l="1"/>
  <c r="D19" i="3"/>
  <c r="D22" i="3"/>
  <c r="D25" i="3"/>
  <c r="E7" i="3" s="1"/>
  <c r="E18" i="3" s="1"/>
  <c r="D20" i="3"/>
  <c r="D24" i="3"/>
  <c r="E25" i="3" l="1"/>
  <c r="F7" i="3" s="1"/>
  <c r="F18" i="3" s="1"/>
  <c r="E19" i="3"/>
  <c r="E21" i="3"/>
  <c r="E20" i="3"/>
  <c r="E26" i="3" s="1"/>
  <c r="E22" i="3"/>
  <c r="D27" i="3"/>
  <c r="D26" i="3"/>
  <c r="E24" i="3"/>
  <c r="D30" i="3" l="1"/>
  <c r="D31" i="3" s="1"/>
  <c r="F19" i="3"/>
  <c r="F21" i="3"/>
  <c r="F20" i="3"/>
  <c r="F26" i="3" s="1"/>
  <c r="F22" i="3"/>
  <c r="E27" i="3"/>
  <c r="F25" i="3"/>
  <c r="G7" i="3" s="1"/>
  <c r="G18" i="3" s="1"/>
  <c r="F24" i="3"/>
  <c r="G19" i="3" l="1"/>
  <c r="G21" i="3"/>
  <c r="G20" i="3"/>
  <c r="G26" i="3" s="1"/>
  <c r="G22" i="3"/>
  <c r="D33" i="3"/>
  <c r="G25" i="3"/>
  <c r="H7" i="3" s="1"/>
  <c r="H18" i="3" s="1"/>
  <c r="G24" i="3"/>
  <c r="F27" i="3"/>
  <c r="F30" i="3" s="1"/>
  <c r="F33" i="3" s="1"/>
  <c r="F38" i="3" s="1"/>
  <c r="F39" i="3" s="1"/>
  <c r="F41" i="3" l="1"/>
  <c r="F42" i="3" s="1"/>
  <c r="D38" i="3"/>
  <c r="D39" i="3" s="1"/>
  <c r="D41" i="3"/>
  <c r="D42" i="3" s="1"/>
  <c r="H21" i="3"/>
  <c r="J21" i="3" s="1"/>
  <c r="H20" i="3"/>
  <c r="H26" i="3" s="1"/>
  <c r="H19" i="3"/>
  <c r="H22" i="3"/>
  <c r="D34" i="3"/>
  <c r="D36" i="3" s="1"/>
  <c r="D35" i="3"/>
  <c r="H25" i="3"/>
  <c r="J25" i="3" s="1"/>
  <c r="H24" i="3"/>
  <c r="J24" i="3" s="1"/>
  <c r="G27" i="3"/>
  <c r="G30" i="3" s="1"/>
  <c r="G33" i="3" s="1"/>
  <c r="J18" i="3"/>
  <c r="F35" i="3"/>
  <c r="E30" i="3"/>
  <c r="G38" i="3" l="1"/>
  <c r="G39" i="3" s="1"/>
  <c r="G41" i="3"/>
  <c r="G42" i="3" s="1"/>
  <c r="E31" i="3"/>
  <c r="F31" i="3" s="1"/>
  <c r="G31" i="3" s="1"/>
  <c r="J19" i="3"/>
  <c r="H27" i="3"/>
  <c r="J26" i="3"/>
  <c r="J20" i="3"/>
  <c r="E33" i="3"/>
  <c r="G35" i="3"/>
  <c r="E38" i="3" l="1"/>
  <c r="E39" i="3" s="1"/>
  <c r="E41" i="3"/>
  <c r="E42" i="3" s="1"/>
  <c r="E34" i="3"/>
  <c r="E36" i="3" s="1"/>
  <c r="E35" i="3"/>
  <c r="H30" i="3"/>
  <c r="H31" i="3" s="1"/>
  <c r="J22" i="3"/>
  <c r="J27" i="3"/>
  <c r="F34" i="3" l="1"/>
  <c r="F36" i="3" s="1"/>
  <c r="J30" i="3"/>
  <c r="H33" i="3"/>
  <c r="H41" i="3" l="1"/>
  <c r="H42" i="3" s="1"/>
  <c r="H38" i="3"/>
  <c r="H39" i="3" s="1"/>
  <c r="G34" i="3"/>
  <c r="G36" i="3" s="1"/>
  <c r="H35" i="3"/>
  <c r="J33" i="3"/>
  <c r="J38" i="3" l="1"/>
  <c r="J39" i="3" s="1"/>
  <c r="J41" i="3"/>
  <c r="J42" i="3" s="1"/>
  <c r="H34" i="3"/>
  <c r="H36" i="3" l="1"/>
  <c r="J35" i="3"/>
</calcChain>
</file>

<file path=xl/sharedStrings.xml><?xml version="1.0" encoding="utf-8"?>
<sst xmlns="http://schemas.openxmlformats.org/spreadsheetml/2006/main" count="50" uniqueCount="36">
  <si>
    <t>Margen Operativo Actual</t>
  </si>
  <si>
    <t>Margen Bruto Actual</t>
  </si>
  <si>
    <t>Inversión en Transformación Digital (como % de las Ventas)</t>
  </si>
  <si>
    <t>Ventas Anuales</t>
  </si>
  <si>
    <t>Total Costos Actuales</t>
  </si>
  <si>
    <t>Estimación de Incrementos en las Ventas por Iniciativas Digitales</t>
  </si>
  <si>
    <t>Reducción de Costos por Iniciativas Digitales</t>
  </si>
  <si>
    <t>Reducción de Gastos por Iniciativas Digitales</t>
  </si>
  <si>
    <t xml:space="preserve">Retorno Sobre la Inversión (ROI) Año por Iniciativas de Transformación Digital </t>
  </si>
  <si>
    <t xml:space="preserve">Retorno Sobre la Inversión (ROI) Acumulado por Iniciativas de Transformación Digital </t>
  </si>
  <si>
    <t>% de las Ventas a Invertir en Iniciativas de Transformación Digital</t>
  </si>
  <si>
    <t>Total Gastos Operativos Actuales</t>
  </si>
  <si>
    <t>Año 1</t>
  </si>
  <si>
    <t>Año 2</t>
  </si>
  <si>
    <t>Año 3</t>
  </si>
  <si>
    <t>Año 4</t>
  </si>
  <si>
    <t>Año 5</t>
  </si>
  <si>
    <t xml:space="preserve">Totales </t>
  </si>
  <si>
    <t>Aumento % Estimado en las Ventas a Consecuencia de Iniciativas de Transformación Digital</t>
  </si>
  <si>
    <t>Reducción % Estimada en Costos  a Consecuencia de Iniciativas de Transformación Digital</t>
  </si>
  <si>
    <t>Reducción % Estimada en Gastos Operativos  a Consecuencia de Iniciativas de Transformación Digital</t>
  </si>
  <si>
    <t>Resultados:</t>
  </si>
  <si>
    <t>Cálculos:</t>
  </si>
  <si>
    <t>Retorno (Aportes - Inversión) Año por Iniciativas de Transformación Digital</t>
  </si>
  <si>
    <t>Retorno (Aportes - Inversión) Acumulado por Iniciativas de Transformación Digital</t>
  </si>
  <si>
    <t>Aportes (Aumento Ventas + Reducción Costos y Gastos) Año por Iniciativas de Transformación Digital</t>
  </si>
  <si>
    <t>Aportes (Aumento Ventas + Reducción Costos y Gastos) Acumulado por Iniciativas de Transformación Digital</t>
  </si>
  <si>
    <t>Nuevo Margen Bruto por Incremento en Ventas + Reducción de Costos</t>
  </si>
  <si>
    <t>Mejora de Magen Bruto vs. Actual</t>
  </si>
  <si>
    <t>Mejora de Magen Operativo vs. Actual</t>
  </si>
  <si>
    <t>Nuevo Margen Operativo por Incremento en Ventas + Reducción de Costos + Reducción de Gastos</t>
  </si>
  <si>
    <r>
      <rPr>
        <b/>
        <i/>
        <sz val="14"/>
        <color theme="0"/>
        <rFont val="Arial"/>
        <family val="2"/>
      </rPr>
      <t xml:space="preserve">Introducir los Valores Resaltados en </t>
    </r>
    <r>
      <rPr>
        <b/>
        <i/>
        <sz val="14"/>
        <color rgb="FF80FF21"/>
        <rFont val="Arial"/>
        <family val="2"/>
      </rPr>
      <t>Verde</t>
    </r>
  </si>
  <si>
    <t>Versión 1.0 Original de Néstor Altuve © 2022</t>
  </si>
  <si>
    <t>Simulador Financiero del Impacto de la Transformación Digital en la Empresa</t>
  </si>
  <si>
    <t>Mejora del Margen Brunto en Valores Absolutos</t>
  </si>
  <si>
    <t>Mejora del Margen Operativo en Valores Absolutos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</si>
</sst>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$&quot;#,##0_);[Red]\(&quot;$&quot;#,##0\)"/>
    <numFmt numFmtId="165" formatCode="#,##0_ ;\-#,##0\ "/>
    <numFmt numFmtId="166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color theme="0"/>
      <name val="Arial"/>
      <family val="2"/>
    </font>
    <font>
      <b/>
      <sz val="20"/>
      <color theme="0"/>
      <name val="Arial"/>
      <family val="2"/>
    </font>
    <font>
      <b/>
      <i/>
      <sz val="11"/>
      <color rgb="FF833C0C"/>
      <name val="Arial"/>
      <family val="2"/>
    </font>
    <font>
      <b/>
      <i/>
      <sz val="14"/>
      <name val="Arial"/>
      <family val="2"/>
    </font>
    <font>
      <b/>
      <i/>
      <sz val="14"/>
      <color theme="0"/>
      <name val="Arial"/>
      <family val="2"/>
    </font>
    <font>
      <b/>
      <i/>
      <sz val="14"/>
      <color rgb="FF80FF2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FF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33C0C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3" borderId="0" xfId="0" applyFont="1" applyFill="1" applyAlignment="1" applyProtection="1">
      <alignment vertical="center"/>
    </xf>
    <xf numFmtId="0" fontId="4" fillId="3" borderId="0" xfId="0" applyFont="1" applyFill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4" borderId="8" xfId="0" applyFont="1" applyFill="1" applyBorder="1" applyAlignment="1" applyProtection="1">
      <alignment vertical="center"/>
    </xf>
    <xf numFmtId="0" fontId="4" fillId="4" borderId="0" xfId="0" applyFont="1" applyFill="1" applyBorder="1" applyAlignment="1" applyProtection="1">
      <alignment vertical="center"/>
    </xf>
    <xf numFmtId="0" fontId="3" fillId="4" borderId="0" xfId="0" applyFont="1" applyFill="1" applyBorder="1" applyAlignment="1" applyProtection="1">
      <alignment vertical="center"/>
    </xf>
    <xf numFmtId="0" fontId="3" fillId="4" borderId="9" xfId="0" applyFont="1" applyFill="1" applyBorder="1" applyAlignment="1" applyProtection="1">
      <alignment vertical="center"/>
    </xf>
    <xf numFmtId="10" fontId="5" fillId="4" borderId="0" xfId="1" applyNumberFormat="1" applyFont="1" applyFill="1" applyBorder="1" applyAlignment="1" applyProtection="1">
      <alignment horizontal="center" vertical="center"/>
    </xf>
    <xf numFmtId="164" fontId="3" fillId="4" borderId="0" xfId="0" applyNumberFormat="1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vertical="center"/>
    </xf>
    <xf numFmtId="0" fontId="7" fillId="5" borderId="1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4" borderId="0" xfId="0" applyFont="1" applyFill="1" applyBorder="1" applyAlignment="1" applyProtection="1">
      <alignment horizontal="right" vertical="center"/>
    </xf>
    <xf numFmtId="164" fontId="5" fillId="4" borderId="2" xfId="0" applyNumberFormat="1" applyFont="1" applyFill="1" applyBorder="1" applyAlignment="1" applyProtection="1">
      <alignment horizontal="center" vertical="center"/>
    </xf>
    <xf numFmtId="10" fontId="5" fillId="4" borderId="4" xfId="1" applyNumberFormat="1" applyFont="1" applyFill="1" applyBorder="1" applyAlignment="1" applyProtection="1">
      <alignment horizontal="center" vertical="center"/>
    </xf>
    <xf numFmtId="164" fontId="3" fillId="2" borderId="4" xfId="0" applyNumberFormat="1" applyFont="1" applyFill="1" applyBorder="1" applyAlignment="1" applyProtection="1">
      <alignment vertical="center"/>
    </xf>
    <xf numFmtId="0" fontId="6" fillId="4" borderId="0" xfId="0" applyFont="1" applyFill="1" applyBorder="1" applyAlignment="1" applyProtection="1">
      <alignment vertical="center"/>
    </xf>
    <xf numFmtId="0" fontId="3" fillId="4" borderId="0" xfId="0" applyFont="1" applyFill="1" applyBorder="1" applyAlignment="1" applyProtection="1">
      <alignment horizontal="left" vertical="center"/>
    </xf>
    <xf numFmtId="165" fontId="3" fillId="4" borderId="3" xfId="2" applyNumberFormat="1" applyFont="1" applyFill="1" applyBorder="1" applyAlignment="1" applyProtection="1">
      <alignment vertical="center"/>
    </xf>
    <xf numFmtId="165" fontId="3" fillId="6" borderId="3" xfId="2" applyNumberFormat="1" applyFont="1" applyFill="1" applyBorder="1" applyAlignment="1" applyProtection="1">
      <alignment vertical="center"/>
    </xf>
    <xf numFmtId="165" fontId="3" fillId="4" borderId="1" xfId="2" applyNumberFormat="1" applyFont="1" applyFill="1" applyBorder="1" applyAlignment="1" applyProtection="1">
      <alignment vertical="center"/>
    </xf>
    <xf numFmtId="165" fontId="3" fillId="6" borderId="1" xfId="2" applyNumberFormat="1" applyFont="1" applyFill="1" applyBorder="1" applyAlignment="1" applyProtection="1">
      <alignment vertical="center"/>
    </xf>
    <xf numFmtId="165" fontId="3" fillId="4" borderId="0" xfId="2" applyNumberFormat="1" applyFont="1" applyFill="1" applyBorder="1" applyAlignment="1" applyProtection="1">
      <alignment vertical="center"/>
    </xf>
    <xf numFmtId="165" fontId="3" fillId="4" borderId="0" xfId="0" applyNumberFormat="1" applyFont="1" applyFill="1" applyBorder="1" applyAlignment="1" applyProtection="1">
      <alignment vertical="center"/>
    </xf>
    <xf numFmtId="0" fontId="6" fillId="4" borderId="0" xfId="0" applyFont="1" applyFill="1" applyBorder="1" applyAlignment="1" applyProtection="1">
      <alignment horizontal="left" vertical="center"/>
    </xf>
    <xf numFmtId="165" fontId="4" fillId="4" borderId="1" xfId="2" applyNumberFormat="1" applyFont="1" applyFill="1" applyBorder="1" applyAlignment="1" applyProtection="1">
      <alignment vertical="center"/>
    </xf>
    <xf numFmtId="165" fontId="4" fillId="6" borderId="1" xfId="2" applyNumberFormat="1" applyFont="1" applyFill="1" applyBorder="1" applyAlignment="1" applyProtection="1">
      <alignment vertical="center"/>
    </xf>
    <xf numFmtId="165" fontId="4" fillId="5" borderId="1" xfId="2" applyNumberFormat="1" applyFont="1" applyFill="1" applyBorder="1" applyAlignment="1" applyProtection="1">
      <alignment vertical="center"/>
    </xf>
    <xf numFmtId="165" fontId="4" fillId="4" borderId="0" xfId="2" applyNumberFormat="1" applyFont="1" applyFill="1" applyBorder="1" applyAlignment="1" applyProtection="1">
      <alignment vertical="center"/>
    </xf>
    <xf numFmtId="10" fontId="4" fillId="4" borderId="1" xfId="1" applyNumberFormat="1" applyFont="1" applyFill="1" applyBorder="1" applyAlignment="1" applyProtection="1">
      <alignment vertical="center"/>
    </xf>
    <xf numFmtId="10" fontId="4" fillId="6" borderId="1" xfId="1" applyNumberFormat="1" applyFont="1" applyFill="1" applyBorder="1" applyAlignment="1" applyProtection="1">
      <alignment vertical="center"/>
    </xf>
    <xf numFmtId="165" fontId="4" fillId="5" borderId="1" xfId="1" applyNumberFormat="1" applyFont="1" applyFill="1" applyBorder="1" applyAlignment="1" applyProtection="1">
      <alignment vertical="center"/>
    </xf>
    <xf numFmtId="10" fontId="4" fillId="4" borderId="0" xfId="1" applyNumberFormat="1" applyFont="1" applyFill="1" applyBorder="1" applyAlignment="1" applyProtection="1">
      <alignment vertical="center"/>
    </xf>
    <xf numFmtId="165" fontId="4" fillId="4" borderId="0" xfId="1" applyNumberFormat="1" applyFont="1" applyFill="1" applyBorder="1" applyAlignment="1" applyProtection="1">
      <alignment vertical="center"/>
    </xf>
    <xf numFmtId="0" fontId="3" fillId="4" borderId="10" xfId="0" applyFont="1" applyFill="1" applyBorder="1" applyAlignment="1" applyProtection="1">
      <alignment vertical="center"/>
    </xf>
    <xf numFmtId="0" fontId="4" fillId="4" borderId="11" xfId="0" applyFont="1" applyFill="1" applyBorder="1" applyAlignment="1" applyProtection="1">
      <alignment vertical="center"/>
    </xf>
    <xf numFmtId="0" fontId="3" fillId="4" borderId="11" xfId="0" applyFont="1" applyFill="1" applyBorder="1" applyAlignment="1" applyProtection="1">
      <alignment vertical="center"/>
    </xf>
    <xf numFmtId="0" fontId="3" fillId="4" borderId="12" xfId="0" applyFont="1" applyFill="1" applyBorder="1" applyAlignment="1" applyProtection="1">
      <alignment vertical="center"/>
    </xf>
    <xf numFmtId="0" fontId="4" fillId="0" borderId="0" xfId="0" applyFont="1" applyAlignment="1" applyProtection="1">
      <alignment vertical="center"/>
    </xf>
    <xf numFmtId="166" fontId="5" fillId="2" borderId="2" xfId="2" applyNumberFormat="1" applyFont="1" applyFill="1" applyBorder="1" applyAlignment="1" applyProtection="1">
      <alignment horizontal="center" vertical="center"/>
      <protection locked="0"/>
    </xf>
    <xf numFmtId="10" fontId="5" fillId="2" borderId="4" xfId="1" applyNumberFormat="1" applyFont="1" applyFill="1" applyBorder="1" applyAlignment="1" applyProtection="1">
      <alignment horizontal="center" vertical="center"/>
      <protection locked="0"/>
    </xf>
    <xf numFmtId="3" fontId="5" fillId="2" borderId="4" xfId="0" applyNumberFormat="1" applyFont="1" applyFill="1" applyBorder="1" applyAlignment="1" applyProtection="1">
      <alignment horizontal="center" vertical="center"/>
      <protection locked="0"/>
    </xf>
    <xf numFmtId="10" fontId="5" fillId="2" borderId="4" xfId="0" applyNumberFormat="1" applyFont="1" applyFill="1" applyBorder="1" applyAlignment="1" applyProtection="1">
      <alignment horizontal="center" vertical="center"/>
      <protection locked="0"/>
    </xf>
    <xf numFmtId="10" fontId="5" fillId="2" borderId="3" xfId="0" applyNumberFormat="1" applyFont="1" applyFill="1" applyBorder="1" applyAlignment="1" applyProtection="1">
      <alignment horizontal="center" vertical="center"/>
      <protection locked="0"/>
    </xf>
    <xf numFmtId="166" fontId="3" fillId="0" borderId="0" xfId="2" applyNumberFormat="1" applyFont="1" applyAlignment="1" applyProtection="1">
      <alignment vertical="center"/>
    </xf>
    <xf numFmtId="0" fontId="10" fillId="5" borderId="13" xfId="0" applyFont="1" applyFill="1" applyBorder="1" applyAlignment="1" applyProtection="1">
      <alignment horizontal="center" vertical="center"/>
    </xf>
    <xf numFmtId="0" fontId="10" fillId="5" borderId="14" xfId="0" applyFont="1" applyFill="1" applyBorder="1" applyAlignment="1" applyProtection="1">
      <alignment horizontal="center" vertical="center"/>
    </xf>
    <xf numFmtId="0" fontId="10" fillId="5" borderId="15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0" fontId="8" fillId="5" borderId="5" xfId="0" applyFont="1" applyFill="1" applyBorder="1" applyAlignment="1" applyProtection="1">
      <alignment horizontal="center" vertical="center"/>
    </xf>
    <xf numFmtId="0" fontId="8" fillId="5" borderId="6" xfId="0" applyFont="1" applyFill="1" applyBorder="1" applyAlignment="1" applyProtection="1">
      <alignment horizontal="center" vertical="center"/>
    </xf>
    <xf numFmtId="0" fontId="8" fillId="5" borderId="7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0" fontId="9" fillId="4" borderId="9" xfId="0" applyFont="1" applyFill="1" applyBorder="1" applyAlignment="1" applyProtection="1">
      <alignment horizontal="center" vertical="center"/>
    </xf>
  </cellXfs>
  <cellStyles count="3">
    <cellStyle name="Millares" xfId="2" builtinId="3"/>
    <cellStyle name="Normal" xfId="0" builtinId="0"/>
    <cellStyle name="Porcentaje" xfId="1" builtinId="5"/>
  </cellStyles>
  <dxfs count="14"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</dxfs>
  <tableStyles count="0" defaultTableStyle="TableStyleMedium2" defaultPivotStyle="PivotStyleLight16"/>
  <colors>
    <mruColors>
      <color rgb="FFFFFF99"/>
      <color rgb="FFFFFFFF"/>
      <color rgb="FF833C0C"/>
      <color rgb="FF80FF21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47626</xdr:colOff>
      <xdr:row>3</xdr:row>
      <xdr:rowOff>23812</xdr:rowOff>
    </xdr:from>
    <xdr:to>
      <xdr:col>2</xdr:col>
      <xdr:colOff>1190625</xdr:colOff>
      <xdr:row>5</xdr:row>
      <xdr:rowOff>98281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C3A1D-BC9A-480A-BF37-3237A15C0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2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404814" y="1000125"/>
          <a:ext cx="1142999" cy="550719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119063</xdr:colOff>
      <xdr:row>1</xdr:row>
      <xdr:rowOff>23812</xdr:rowOff>
    </xdr:from>
    <xdr:to>
      <xdr:col>2</xdr:col>
      <xdr:colOff>648229</xdr:colOff>
      <xdr:row>1</xdr:row>
      <xdr:rowOff>478461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19D2A1-2CBC-40A2-BEBA-82C91CBFB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1" y="261937"/>
          <a:ext cx="529166" cy="454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6"/>
  <sheetViews>
    <sheetView showGridLines="0" tabSelected="1" zoomScale="80" zoomScaleNormal="80" zoomScaleSheetLayoutView="100" workbookViewId="0">
      <selection activeCell="D7" sqref="D7"/>
    </sheetView>
  </sheetViews>
  <sheetFormatPr baseColWidth="10" defaultColWidth="18.42578125" defaultRowHeight="18.75" customHeight="1" x14ac:dyDescent="0.25"/>
  <cols>
    <col min="1" max="2" width="2.7109375" style="3" customWidth="1"/>
    <col min="3" max="3" width="110.7109375" style="39" customWidth="1"/>
    <col min="4" max="8" width="15.7109375" style="3" customWidth="1"/>
    <col min="9" max="9" width="0.85546875" style="3" customWidth="1"/>
    <col min="10" max="10" width="15.7109375" style="3" customWidth="1"/>
    <col min="11" max="11" width="2.7109375" style="3" customWidth="1"/>
    <col min="12" max="16384" width="18.42578125" style="3"/>
  </cols>
  <sheetData>
    <row r="1" spans="1:16" ht="18.75" customHeight="1" x14ac:dyDescent="0.25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39.950000000000003" customHeight="1" x14ac:dyDescent="0.25">
      <c r="A2" s="1"/>
      <c r="B2" s="50" t="s">
        <v>33</v>
      </c>
      <c r="C2" s="51"/>
      <c r="D2" s="51"/>
      <c r="E2" s="51"/>
      <c r="F2" s="51"/>
      <c r="G2" s="51"/>
      <c r="H2" s="51"/>
      <c r="I2" s="51"/>
      <c r="J2" s="51"/>
      <c r="K2" s="52"/>
      <c r="L2" s="1"/>
      <c r="M2" s="1"/>
      <c r="N2" s="1"/>
      <c r="O2" s="1"/>
      <c r="P2" s="1"/>
    </row>
    <row r="3" spans="1:16" ht="18.75" customHeight="1" x14ac:dyDescent="0.25">
      <c r="A3" s="1"/>
      <c r="B3" s="53" t="s">
        <v>32</v>
      </c>
      <c r="C3" s="54"/>
      <c r="D3" s="54"/>
      <c r="E3" s="54"/>
      <c r="F3" s="54"/>
      <c r="G3" s="54"/>
      <c r="H3" s="54"/>
      <c r="I3" s="54"/>
      <c r="J3" s="54"/>
      <c r="K3" s="55"/>
      <c r="L3" s="1"/>
      <c r="M3" s="1"/>
      <c r="N3" s="1"/>
      <c r="O3" s="1"/>
      <c r="P3" s="1"/>
    </row>
    <row r="4" spans="1:16" ht="18.75" customHeight="1" x14ac:dyDescent="0.25">
      <c r="A4" s="1"/>
      <c r="B4" s="4"/>
      <c r="C4" s="5"/>
      <c r="D4" s="6"/>
      <c r="E4" s="6"/>
      <c r="F4" s="6"/>
      <c r="G4" s="6"/>
      <c r="H4" s="6"/>
      <c r="I4" s="6"/>
      <c r="J4" s="6"/>
      <c r="K4" s="7"/>
      <c r="L4" s="1"/>
      <c r="M4" s="1"/>
      <c r="N4" s="1"/>
      <c r="O4" s="1"/>
      <c r="P4" s="1"/>
    </row>
    <row r="5" spans="1:16" ht="18.75" customHeight="1" x14ac:dyDescent="0.25">
      <c r="A5" s="1"/>
      <c r="B5" s="4"/>
      <c r="C5" s="5"/>
      <c r="D5" s="46" t="s">
        <v>31</v>
      </c>
      <c r="E5" s="47"/>
      <c r="F5" s="47"/>
      <c r="G5" s="47"/>
      <c r="H5" s="48"/>
      <c r="I5" s="8"/>
      <c r="J5" s="9"/>
      <c r="K5" s="7"/>
      <c r="L5" s="1"/>
      <c r="M5" s="1"/>
      <c r="N5" s="1"/>
      <c r="O5" s="1"/>
      <c r="P5" s="1"/>
    </row>
    <row r="6" spans="1:16" s="12" customFormat="1" ht="18.75" customHeight="1" x14ac:dyDescent="0.25">
      <c r="A6" s="10"/>
      <c r="B6" s="4"/>
      <c r="C6" s="5"/>
      <c r="D6" s="11" t="s">
        <v>12</v>
      </c>
      <c r="E6" s="11" t="s">
        <v>13</v>
      </c>
      <c r="F6" s="11" t="s">
        <v>14</v>
      </c>
      <c r="G6" s="11" t="s">
        <v>15</v>
      </c>
      <c r="H6" s="11" t="s">
        <v>16</v>
      </c>
      <c r="I6" s="8"/>
      <c r="J6" s="9"/>
      <c r="K6" s="7"/>
      <c r="L6" s="10"/>
      <c r="M6" s="10"/>
      <c r="N6" s="10"/>
      <c r="O6" s="10"/>
      <c r="P6" s="10"/>
    </row>
    <row r="7" spans="1:16" ht="18.75" customHeight="1" x14ac:dyDescent="0.25">
      <c r="A7" s="1"/>
      <c r="B7" s="4"/>
      <c r="C7" s="13" t="s">
        <v>3</v>
      </c>
      <c r="D7" s="40">
        <v>20000000</v>
      </c>
      <c r="E7" s="14">
        <f>D18+D25</f>
        <v>20738000</v>
      </c>
      <c r="F7" s="14">
        <f>E18+E25</f>
        <v>21671210</v>
      </c>
      <c r="G7" s="14">
        <f>F18+F25</f>
        <v>22765606.105</v>
      </c>
      <c r="H7" s="14">
        <f>G18+G25</f>
        <v>24306837.638308499</v>
      </c>
      <c r="I7" s="8"/>
      <c r="J7" s="9"/>
      <c r="K7" s="7"/>
      <c r="L7" s="1"/>
      <c r="M7" s="1"/>
      <c r="N7" s="1"/>
      <c r="O7" s="1"/>
      <c r="P7" s="1"/>
    </row>
    <row r="8" spans="1:16" ht="18.75" customHeight="1" x14ac:dyDescent="0.25">
      <c r="A8" s="1"/>
      <c r="B8" s="4"/>
      <c r="C8" s="13" t="s">
        <v>1</v>
      </c>
      <c r="D8" s="41">
        <v>0.55610000000000004</v>
      </c>
      <c r="E8" s="15">
        <f>+D8</f>
        <v>0.55610000000000004</v>
      </c>
      <c r="F8" s="15">
        <f t="shared" ref="F8:H8" si="0">+E8</f>
        <v>0.55610000000000004</v>
      </c>
      <c r="G8" s="15">
        <f t="shared" si="0"/>
        <v>0.55610000000000004</v>
      </c>
      <c r="H8" s="15">
        <f t="shared" si="0"/>
        <v>0.55610000000000004</v>
      </c>
      <c r="I8" s="8"/>
      <c r="J8" s="9"/>
      <c r="K8" s="7"/>
      <c r="L8" s="1"/>
      <c r="M8" s="1"/>
      <c r="N8" s="1"/>
      <c r="O8" s="1"/>
      <c r="P8" s="1"/>
    </row>
    <row r="9" spans="1:16" ht="18.75" customHeight="1" x14ac:dyDescent="0.25">
      <c r="A9" s="1"/>
      <c r="B9" s="4"/>
      <c r="C9" s="13" t="s">
        <v>0</v>
      </c>
      <c r="D9" s="41">
        <v>0.1129</v>
      </c>
      <c r="E9" s="15">
        <f>+D9</f>
        <v>0.1129</v>
      </c>
      <c r="F9" s="15">
        <f t="shared" ref="F9:H9" si="1">+E9</f>
        <v>0.1129</v>
      </c>
      <c r="G9" s="15">
        <f t="shared" si="1"/>
        <v>0.1129</v>
      </c>
      <c r="H9" s="15">
        <f t="shared" si="1"/>
        <v>0.1129</v>
      </c>
      <c r="I9" s="8"/>
      <c r="J9" s="9"/>
      <c r="K9" s="7"/>
      <c r="L9" s="1"/>
      <c r="M9" s="1"/>
      <c r="N9" s="1"/>
      <c r="O9" s="1"/>
      <c r="P9" s="1"/>
    </row>
    <row r="10" spans="1:16" ht="9.9499999999999993" customHeight="1" x14ac:dyDescent="0.25">
      <c r="A10" s="1"/>
      <c r="B10" s="4"/>
      <c r="C10" s="13"/>
      <c r="D10" s="42"/>
      <c r="E10" s="16"/>
      <c r="F10" s="16"/>
      <c r="G10" s="16"/>
      <c r="H10" s="16"/>
      <c r="I10" s="8"/>
      <c r="J10" s="9"/>
      <c r="K10" s="7"/>
      <c r="L10" s="1"/>
      <c r="M10" s="1"/>
      <c r="N10" s="1"/>
      <c r="O10" s="1"/>
      <c r="P10" s="1"/>
    </row>
    <row r="11" spans="1:16" ht="18.75" customHeight="1" x14ac:dyDescent="0.25">
      <c r="A11" s="1"/>
      <c r="B11" s="4"/>
      <c r="C11" s="13" t="s">
        <v>10</v>
      </c>
      <c r="D11" s="43">
        <v>6.0600000000000001E-2</v>
      </c>
      <c r="E11" s="43">
        <v>5.9299999999999999E-2</v>
      </c>
      <c r="F11" s="43">
        <v>4.9299999999999997E-2</v>
      </c>
      <c r="G11" s="43">
        <v>4.0399999999999998E-2</v>
      </c>
      <c r="H11" s="43">
        <v>3.0599999999999999E-2</v>
      </c>
      <c r="I11" s="8"/>
      <c r="J11" s="9"/>
      <c r="K11" s="7"/>
      <c r="L11" s="1"/>
      <c r="M11" s="1"/>
      <c r="N11" s="1"/>
      <c r="O11" s="1"/>
      <c r="P11" s="1"/>
    </row>
    <row r="12" spans="1:16" ht="18.75" customHeight="1" x14ac:dyDescent="0.25">
      <c r="A12" s="1"/>
      <c r="B12" s="4"/>
      <c r="C12" s="13" t="s">
        <v>18</v>
      </c>
      <c r="D12" s="43">
        <v>3.6900000000000002E-2</v>
      </c>
      <c r="E12" s="43">
        <v>4.4999999999999998E-2</v>
      </c>
      <c r="F12" s="43">
        <v>5.0500000000000003E-2</v>
      </c>
      <c r="G12" s="43">
        <v>6.7699999999999996E-2</v>
      </c>
      <c r="H12" s="43">
        <v>9.8799999999999999E-2</v>
      </c>
      <c r="I12" s="8"/>
      <c r="J12" s="9"/>
      <c r="K12" s="7"/>
      <c r="L12" s="1"/>
      <c r="M12" s="1"/>
      <c r="N12" s="1"/>
      <c r="O12" s="1"/>
      <c r="P12" s="1"/>
    </row>
    <row r="13" spans="1:16" ht="18.75" customHeight="1" x14ac:dyDescent="0.25">
      <c r="A13" s="1"/>
      <c r="B13" s="4"/>
      <c r="C13" s="13" t="s">
        <v>19</v>
      </c>
      <c r="D13" s="43">
        <v>1.54E-2</v>
      </c>
      <c r="E13" s="43">
        <v>1.7500000000000002E-2</v>
      </c>
      <c r="F13" s="43">
        <v>2.01E-2</v>
      </c>
      <c r="G13" s="43">
        <v>2.52E-2</v>
      </c>
      <c r="H13" s="43">
        <v>3.0099999999999998E-2</v>
      </c>
      <c r="I13" s="8"/>
      <c r="J13" s="6"/>
      <c r="K13" s="7"/>
      <c r="L13" s="1"/>
      <c r="M13" s="1"/>
      <c r="N13" s="1"/>
      <c r="O13" s="1"/>
      <c r="P13" s="1"/>
    </row>
    <row r="14" spans="1:16" ht="18.75" customHeight="1" x14ac:dyDescent="0.25">
      <c r="A14" s="1"/>
      <c r="B14" s="4"/>
      <c r="C14" s="13" t="s">
        <v>20</v>
      </c>
      <c r="D14" s="44">
        <v>2.4299999999999999E-2</v>
      </c>
      <c r="E14" s="44">
        <v>2.7900000000000001E-2</v>
      </c>
      <c r="F14" s="44">
        <v>2.9600000000000001E-2</v>
      </c>
      <c r="G14" s="44">
        <v>3.5299999999999998E-2</v>
      </c>
      <c r="H14" s="44">
        <v>4.2700000000000002E-2</v>
      </c>
      <c r="I14" s="8"/>
      <c r="J14" s="6"/>
      <c r="K14" s="7"/>
      <c r="L14" s="1"/>
      <c r="M14" s="1"/>
      <c r="N14" s="1"/>
      <c r="O14" s="1"/>
      <c r="P14" s="1"/>
    </row>
    <row r="15" spans="1:16" ht="18.75" customHeight="1" x14ac:dyDescent="0.25">
      <c r="A15" s="1"/>
      <c r="B15" s="4"/>
      <c r="C15" s="5"/>
      <c r="D15" s="6"/>
      <c r="E15" s="6"/>
      <c r="F15" s="6"/>
      <c r="G15" s="6"/>
      <c r="H15" s="6"/>
      <c r="I15" s="6"/>
      <c r="J15" s="6"/>
      <c r="K15" s="7"/>
      <c r="L15" s="1"/>
      <c r="M15" s="1"/>
      <c r="N15" s="1"/>
      <c r="O15" s="1"/>
      <c r="P15" s="1"/>
    </row>
    <row r="16" spans="1:16" ht="18.75" customHeight="1" x14ac:dyDescent="0.25">
      <c r="A16" s="1"/>
      <c r="B16" s="4"/>
      <c r="C16" s="5"/>
      <c r="D16" s="6"/>
      <c r="E16" s="6"/>
      <c r="F16" s="6"/>
      <c r="G16" s="6"/>
      <c r="H16" s="6"/>
      <c r="I16" s="6"/>
      <c r="J16" s="6"/>
      <c r="K16" s="7"/>
      <c r="L16" s="1"/>
      <c r="M16" s="1"/>
      <c r="N16" s="1"/>
      <c r="O16" s="1"/>
      <c r="P16" s="1"/>
    </row>
    <row r="17" spans="1:16" ht="18.75" customHeight="1" x14ac:dyDescent="0.25">
      <c r="A17" s="1"/>
      <c r="B17" s="4"/>
      <c r="C17" s="17" t="s">
        <v>22</v>
      </c>
      <c r="D17" s="11" t="s">
        <v>12</v>
      </c>
      <c r="E17" s="11" t="s">
        <v>13</v>
      </c>
      <c r="F17" s="11" t="s">
        <v>14</v>
      </c>
      <c r="G17" s="11" t="s">
        <v>15</v>
      </c>
      <c r="H17" s="11" t="s">
        <v>16</v>
      </c>
      <c r="I17" s="6"/>
      <c r="J17" s="11" t="s">
        <v>17</v>
      </c>
      <c r="K17" s="7"/>
      <c r="L17" s="1"/>
      <c r="M17" s="1"/>
      <c r="N17" s="1"/>
      <c r="O17" s="1"/>
      <c r="P17" s="1"/>
    </row>
    <row r="18" spans="1:16" ht="18.75" customHeight="1" x14ac:dyDescent="0.25">
      <c r="A18" s="1"/>
      <c r="B18" s="4"/>
      <c r="C18" s="18" t="s">
        <v>3</v>
      </c>
      <c r="D18" s="19">
        <f>D7</f>
        <v>20000000</v>
      </c>
      <c r="E18" s="19">
        <f>E7</f>
        <v>20738000</v>
      </c>
      <c r="F18" s="19">
        <f>F7</f>
        <v>21671210</v>
      </c>
      <c r="G18" s="19">
        <f>G7</f>
        <v>22765606.105</v>
      </c>
      <c r="H18" s="19">
        <f>H7</f>
        <v>24306837.638308499</v>
      </c>
      <c r="I18" s="6"/>
      <c r="J18" s="20">
        <f>SUM(D18:H18)</f>
        <v>109481653.7433085</v>
      </c>
      <c r="K18" s="7"/>
      <c r="L18" s="1"/>
      <c r="M18" s="1"/>
      <c r="N18" s="1"/>
      <c r="O18" s="1"/>
      <c r="P18" s="1"/>
    </row>
    <row r="19" spans="1:16" ht="18.75" customHeight="1" x14ac:dyDescent="0.25">
      <c r="A19" s="1"/>
      <c r="B19" s="4"/>
      <c r="C19" s="18" t="s">
        <v>1</v>
      </c>
      <c r="D19" s="21">
        <f>+D18*D8</f>
        <v>11122000</v>
      </c>
      <c r="E19" s="21">
        <f t="shared" ref="E19:H19" si="2">+E18*E8</f>
        <v>11532401.800000001</v>
      </c>
      <c r="F19" s="21">
        <f t="shared" si="2"/>
        <v>12051359.881000001</v>
      </c>
      <c r="G19" s="21">
        <f t="shared" si="2"/>
        <v>12659953.5549905</v>
      </c>
      <c r="H19" s="21">
        <f t="shared" si="2"/>
        <v>13517032.410663357</v>
      </c>
      <c r="I19" s="6"/>
      <c r="J19" s="22">
        <f t="shared" ref="J19:J22" si="3">SUM(D19:H19)</f>
        <v>60882747.646653861</v>
      </c>
      <c r="K19" s="7"/>
      <c r="L19" s="1"/>
      <c r="M19" s="1"/>
      <c r="N19" s="1"/>
      <c r="O19" s="1"/>
      <c r="P19" s="1"/>
    </row>
    <row r="20" spans="1:16" ht="18.75" customHeight="1" x14ac:dyDescent="0.25">
      <c r="A20" s="1"/>
      <c r="B20" s="4"/>
      <c r="C20" s="18" t="s">
        <v>4</v>
      </c>
      <c r="D20" s="21">
        <f>D18*(100%-D8)</f>
        <v>8878000</v>
      </c>
      <c r="E20" s="21">
        <f t="shared" ref="E20:H20" si="4">E18*(100%-E8)</f>
        <v>9205598.1999999993</v>
      </c>
      <c r="F20" s="21">
        <f t="shared" si="4"/>
        <v>9619850.118999999</v>
      </c>
      <c r="G20" s="21">
        <f t="shared" si="4"/>
        <v>10105652.5500095</v>
      </c>
      <c r="H20" s="21">
        <f t="shared" si="4"/>
        <v>10789805.227645142</v>
      </c>
      <c r="I20" s="6"/>
      <c r="J20" s="22">
        <f t="shared" si="3"/>
        <v>48598906.096654639</v>
      </c>
      <c r="K20" s="7"/>
      <c r="L20" s="1"/>
      <c r="M20" s="1"/>
      <c r="N20" s="1"/>
      <c r="O20" s="1"/>
      <c r="P20" s="1"/>
    </row>
    <row r="21" spans="1:16" ht="18.75" customHeight="1" x14ac:dyDescent="0.25">
      <c r="A21" s="1"/>
      <c r="B21" s="4"/>
      <c r="C21" s="18" t="s">
        <v>0</v>
      </c>
      <c r="D21" s="21">
        <f>+D18*D9</f>
        <v>2258000</v>
      </c>
      <c r="E21" s="21">
        <f t="shared" ref="E21:H21" si="5">+E18*E9</f>
        <v>2341320.2000000002</v>
      </c>
      <c r="F21" s="21">
        <f t="shared" si="5"/>
        <v>2446679.6090000002</v>
      </c>
      <c r="G21" s="21">
        <f t="shared" si="5"/>
        <v>2570236.9292545002</v>
      </c>
      <c r="H21" s="21">
        <f t="shared" si="5"/>
        <v>2744241.9693650296</v>
      </c>
      <c r="I21" s="6"/>
      <c r="J21" s="22">
        <f t="shared" si="3"/>
        <v>12360478.707619529</v>
      </c>
      <c r="K21" s="7"/>
      <c r="L21" s="1"/>
      <c r="M21" s="1"/>
      <c r="N21" s="1"/>
      <c r="O21" s="1"/>
      <c r="P21" s="1"/>
    </row>
    <row r="22" spans="1:16" ht="18.75" customHeight="1" x14ac:dyDescent="0.25">
      <c r="A22" s="1"/>
      <c r="B22" s="4"/>
      <c r="C22" s="18" t="s">
        <v>11</v>
      </c>
      <c r="D22" s="21">
        <f>D18*(100%-D9)-D18*(100%-D8)</f>
        <v>8864000</v>
      </c>
      <c r="E22" s="21">
        <f t="shared" ref="E22:H22" si="6">E18*(100%-E9)-E18*(100%-E8)</f>
        <v>9191081.6000000015</v>
      </c>
      <c r="F22" s="21">
        <f t="shared" si="6"/>
        <v>9604680.2719999999</v>
      </c>
      <c r="G22" s="21">
        <f t="shared" si="6"/>
        <v>10089716.625736002</v>
      </c>
      <c r="H22" s="21">
        <f t="shared" si="6"/>
        <v>10772790.441298326</v>
      </c>
      <c r="I22" s="6"/>
      <c r="J22" s="22">
        <f t="shared" si="3"/>
        <v>48522268.939034335</v>
      </c>
      <c r="K22" s="7"/>
      <c r="L22" s="1"/>
      <c r="M22" s="1"/>
      <c r="N22" s="1"/>
      <c r="O22" s="1"/>
      <c r="P22" s="1"/>
    </row>
    <row r="23" spans="1:16" s="12" customFormat="1" ht="9.9499999999999993" customHeight="1" x14ac:dyDescent="0.25">
      <c r="A23" s="10"/>
      <c r="B23" s="4"/>
      <c r="C23" s="18"/>
      <c r="D23" s="23"/>
      <c r="E23" s="23"/>
      <c r="F23" s="23"/>
      <c r="G23" s="23"/>
      <c r="H23" s="23"/>
      <c r="I23" s="6"/>
      <c r="J23" s="23"/>
      <c r="K23" s="7"/>
      <c r="L23" s="10"/>
      <c r="M23" s="10"/>
      <c r="N23" s="10"/>
      <c r="O23" s="10"/>
      <c r="P23" s="10"/>
    </row>
    <row r="24" spans="1:16" ht="18.75" customHeight="1" x14ac:dyDescent="0.25">
      <c r="A24" s="1"/>
      <c r="B24" s="4"/>
      <c r="C24" s="18" t="s">
        <v>2</v>
      </c>
      <c r="D24" s="21">
        <f>D18*D11</f>
        <v>1212000</v>
      </c>
      <c r="E24" s="21">
        <f>E18*E11</f>
        <v>1229763.3999999999</v>
      </c>
      <c r="F24" s="21">
        <f>F18*F11</f>
        <v>1068390.6529999999</v>
      </c>
      <c r="G24" s="21">
        <f>G18*G11</f>
        <v>919730.48664200003</v>
      </c>
      <c r="H24" s="21">
        <f>H18*H11</f>
        <v>743789.23173224006</v>
      </c>
      <c r="I24" s="6"/>
      <c r="J24" s="22">
        <f>SUM(D24:H24)</f>
        <v>5173673.7713742396</v>
      </c>
      <c r="K24" s="7"/>
      <c r="L24" s="1"/>
      <c r="M24" s="1"/>
      <c r="N24" s="1"/>
      <c r="O24" s="1"/>
      <c r="P24" s="1"/>
    </row>
    <row r="25" spans="1:16" ht="18.75" customHeight="1" x14ac:dyDescent="0.25">
      <c r="A25" s="1"/>
      <c r="B25" s="4"/>
      <c r="C25" s="18" t="s">
        <v>5</v>
      </c>
      <c r="D25" s="21">
        <f>D18*D12</f>
        <v>738000</v>
      </c>
      <c r="E25" s="21">
        <f>E18*E12</f>
        <v>933210</v>
      </c>
      <c r="F25" s="21">
        <f>F18*F12</f>
        <v>1094396.105</v>
      </c>
      <c r="G25" s="21">
        <f>G18*G12</f>
        <v>1541231.5333085</v>
      </c>
      <c r="H25" s="21">
        <f>H18*H12</f>
        <v>2401515.5586648798</v>
      </c>
      <c r="I25" s="6"/>
      <c r="J25" s="22">
        <f>SUM(D25:H25)</f>
        <v>6708353.1969733797</v>
      </c>
      <c r="K25" s="7"/>
      <c r="L25" s="1"/>
      <c r="M25" s="1"/>
      <c r="N25" s="1"/>
      <c r="O25" s="1"/>
      <c r="P25" s="1"/>
    </row>
    <row r="26" spans="1:16" ht="18.75" customHeight="1" x14ac:dyDescent="0.25">
      <c r="A26" s="1"/>
      <c r="B26" s="4"/>
      <c r="C26" s="18" t="s">
        <v>6</v>
      </c>
      <c r="D26" s="21">
        <f>D20*D13</f>
        <v>136721.20000000001</v>
      </c>
      <c r="E26" s="21">
        <f>E20*E13</f>
        <v>161097.96849999999</v>
      </c>
      <c r="F26" s="21">
        <f>F20*F13</f>
        <v>193358.98739189998</v>
      </c>
      <c r="G26" s="21">
        <f>G20*G13</f>
        <v>254662.4442602394</v>
      </c>
      <c r="H26" s="21">
        <f>H20*H13</f>
        <v>324773.13735211873</v>
      </c>
      <c r="I26" s="6"/>
      <c r="J26" s="22">
        <f>SUM(D26:H26)</f>
        <v>1070613.7375042583</v>
      </c>
      <c r="K26" s="7"/>
      <c r="L26" s="1"/>
      <c r="M26" s="1"/>
      <c r="N26" s="1"/>
      <c r="O26" s="1"/>
      <c r="P26" s="1"/>
    </row>
    <row r="27" spans="1:16" ht="18.75" customHeight="1" x14ac:dyDescent="0.25">
      <c r="A27" s="1"/>
      <c r="B27" s="4"/>
      <c r="C27" s="18" t="s">
        <v>7</v>
      </c>
      <c r="D27" s="21">
        <f>D22*D14</f>
        <v>215395.19999999998</v>
      </c>
      <c r="E27" s="21">
        <f>E22*E14</f>
        <v>256431.17664000005</v>
      </c>
      <c r="F27" s="21">
        <f>F22*F14</f>
        <v>284298.5360512</v>
      </c>
      <c r="G27" s="21">
        <f>G22*G14</f>
        <v>356166.99688848085</v>
      </c>
      <c r="H27" s="21">
        <f>H22*H14</f>
        <v>459998.15184343857</v>
      </c>
      <c r="I27" s="6"/>
      <c r="J27" s="22">
        <f>SUM(D27:H27)</f>
        <v>1572290.0614231194</v>
      </c>
      <c r="K27" s="7"/>
      <c r="L27" s="1"/>
      <c r="M27" s="1"/>
      <c r="N27" s="1"/>
      <c r="O27" s="1"/>
      <c r="P27" s="1"/>
    </row>
    <row r="28" spans="1:16" ht="18.75" customHeight="1" x14ac:dyDescent="0.25">
      <c r="A28" s="1"/>
      <c r="B28" s="4"/>
      <c r="C28" s="18"/>
      <c r="D28" s="24"/>
      <c r="E28" s="24"/>
      <c r="F28" s="24"/>
      <c r="G28" s="24"/>
      <c r="H28" s="24"/>
      <c r="I28" s="6"/>
      <c r="J28" s="24"/>
      <c r="K28" s="7"/>
      <c r="L28" s="1"/>
      <c r="M28" s="1"/>
      <c r="N28" s="1"/>
      <c r="O28" s="1"/>
      <c r="P28" s="1"/>
    </row>
    <row r="29" spans="1:16" ht="18.75" customHeight="1" x14ac:dyDescent="0.25">
      <c r="A29" s="1"/>
      <c r="B29" s="4"/>
      <c r="C29" s="25" t="s">
        <v>21</v>
      </c>
      <c r="D29" s="11" t="s">
        <v>12</v>
      </c>
      <c r="E29" s="11" t="s">
        <v>13</v>
      </c>
      <c r="F29" s="11" t="s">
        <v>14</v>
      </c>
      <c r="G29" s="11" t="s">
        <v>15</v>
      </c>
      <c r="H29" s="11" t="s">
        <v>16</v>
      </c>
      <c r="I29" s="6"/>
      <c r="J29" s="11" t="s">
        <v>17</v>
      </c>
      <c r="K29" s="7"/>
      <c r="L29" s="1"/>
      <c r="M29" s="1"/>
      <c r="N29" s="1"/>
      <c r="O29" s="1"/>
      <c r="P29" s="1"/>
    </row>
    <row r="30" spans="1:16" ht="18.75" customHeight="1" x14ac:dyDescent="0.25">
      <c r="A30" s="1"/>
      <c r="B30" s="4"/>
      <c r="C30" s="18" t="s">
        <v>25</v>
      </c>
      <c r="D30" s="26">
        <f>D25+D26+D27</f>
        <v>1090116.3999999999</v>
      </c>
      <c r="E30" s="26">
        <f t="shared" ref="E30:H30" si="7">E25+E26+E27</f>
        <v>1350739.1451399999</v>
      </c>
      <c r="F30" s="26">
        <f t="shared" si="7"/>
        <v>1572053.6284431</v>
      </c>
      <c r="G30" s="26">
        <f t="shared" si="7"/>
        <v>2152060.9744572202</v>
      </c>
      <c r="H30" s="26">
        <f t="shared" si="7"/>
        <v>3186286.8478604369</v>
      </c>
      <c r="I30" s="6"/>
      <c r="J30" s="27">
        <f>SUM(D30:H30)</f>
        <v>9351256.9959007576</v>
      </c>
      <c r="K30" s="7"/>
      <c r="L30" s="1"/>
      <c r="M30" s="1"/>
      <c r="N30" s="1"/>
      <c r="O30" s="1"/>
      <c r="P30" s="1"/>
    </row>
    <row r="31" spans="1:16" ht="18.75" customHeight="1" x14ac:dyDescent="0.25">
      <c r="A31" s="1"/>
      <c r="B31" s="4"/>
      <c r="C31" s="18" t="s">
        <v>26</v>
      </c>
      <c r="D31" s="26">
        <f>+D30</f>
        <v>1090116.3999999999</v>
      </c>
      <c r="E31" s="26">
        <f>+D31+E30</f>
        <v>2440855.5451400001</v>
      </c>
      <c r="F31" s="26">
        <f t="shared" ref="F31:H31" si="8">+E31+F30</f>
        <v>4012909.1735831001</v>
      </c>
      <c r="G31" s="26">
        <f t="shared" si="8"/>
        <v>6164970.1480403207</v>
      </c>
      <c r="H31" s="26">
        <f t="shared" si="8"/>
        <v>9351256.9959007576</v>
      </c>
      <c r="I31" s="6"/>
      <c r="J31" s="28"/>
      <c r="K31" s="7"/>
      <c r="L31" s="1"/>
      <c r="M31" s="1"/>
      <c r="N31" s="1"/>
      <c r="O31" s="1"/>
      <c r="P31" s="1"/>
    </row>
    <row r="32" spans="1:16" s="12" customFormat="1" ht="9.9499999999999993" customHeight="1" x14ac:dyDescent="0.25">
      <c r="A32" s="10"/>
      <c r="B32" s="4"/>
      <c r="C32" s="18"/>
      <c r="D32" s="29"/>
      <c r="E32" s="29"/>
      <c r="F32" s="29"/>
      <c r="G32" s="29"/>
      <c r="H32" s="29"/>
      <c r="I32" s="6"/>
      <c r="J32" s="29"/>
      <c r="K32" s="7"/>
      <c r="L32" s="10"/>
      <c r="M32" s="10"/>
      <c r="N32" s="10"/>
      <c r="O32" s="10"/>
      <c r="P32" s="10"/>
    </row>
    <row r="33" spans="1:16" ht="18.75" customHeight="1" x14ac:dyDescent="0.25">
      <c r="A33" s="1"/>
      <c r="B33" s="4"/>
      <c r="C33" s="18" t="s">
        <v>23</v>
      </c>
      <c r="D33" s="26">
        <f>D30-D24</f>
        <v>-121883.60000000009</v>
      </c>
      <c r="E33" s="26">
        <f>E30-E24</f>
        <v>120975.74514000001</v>
      </c>
      <c r="F33" s="26">
        <f>F30-F24</f>
        <v>503662.97544310009</v>
      </c>
      <c r="G33" s="26">
        <f>G30-G24</f>
        <v>1232330.4878152201</v>
      </c>
      <c r="H33" s="26">
        <f>H30-H24</f>
        <v>2442497.6161281969</v>
      </c>
      <c r="I33" s="6"/>
      <c r="J33" s="27">
        <f>SUM(D33:H33)</f>
        <v>4177583.2245265171</v>
      </c>
      <c r="K33" s="7"/>
      <c r="L33" s="1"/>
      <c r="M33" s="1"/>
      <c r="N33" s="1"/>
      <c r="O33" s="1"/>
      <c r="P33" s="1"/>
    </row>
    <row r="34" spans="1:16" ht="18.75" customHeight="1" x14ac:dyDescent="0.25">
      <c r="A34" s="1"/>
      <c r="B34" s="4"/>
      <c r="C34" s="18" t="s">
        <v>24</v>
      </c>
      <c r="D34" s="26">
        <f>+D33</f>
        <v>-121883.60000000009</v>
      </c>
      <c r="E34" s="26">
        <f>+D34+E33</f>
        <v>-907.8548600000795</v>
      </c>
      <c r="F34" s="26">
        <f t="shared" ref="F34:H34" si="9">+E34+F33</f>
        <v>502755.12058310001</v>
      </c>
      <c r="G34" s="26">
        <f t="shared" si="9"/>
        <v>1735085.6083983202</v>
      </c>
      <c r="H34" s="26">
        <f t="shared" si="9"/>
        <v>4177583.2245265171</v>
      </c>
      <c r="I34" s="6"/>
      <c r="J34" s="28"/>
      <c r="K34" s="7"/>
      <c r="L34" s="1"/>
      <c r="M34" s="1"/>
      <c r="N34" s="1"/>
      <c r="O34" s="1"/>
      <c r="P34" s="1"/>
    </row>
    <row r="35" spans="1:16" ht="18.75" customHeight="1" x14ac:dyDescent="0.25">
      <c r="A35" s="1"/>
      <c r="B35" s="4"/>
      <c r="C35" s="18" t="s">
        <v>8</v>
      </c>
      <c r="D35" s="30">
        <f>D33/D24</f>
        <v>-0.10056402640264034</v>
      </c>
      <c r="E35" s="30">
        <f>E33/E24</f>
        <v>9.8373187183811148E-2</v>
      </c>
      <c r="F35" s="30">
        <f>F33/F24</f>
        <v>0.47142210953346869</v>
      </c>
      <c r="G35" s="30">
        <f>G33/G24</f>
        <v>1.3398821782178216</v>
      </c>
      <c r="H35" s="30">
        <f>H33/H24</f>
        <v>3.2838571895424837</v>
      </c>
      <c r="I35" s="6"/>
      <c r="J35" s="31">
        <f>+H34/J24</f>
        <v>0.80746939392293005</v>
      </c>
      <c r="K35" s="7"/>
      <c r="L35" s="1"/>
      <c r="M35" s="1"/>
      <c r="N35" s="1"/>
      <c r="O35" s="1"/>
      <c r="P35" s="1"/>
    </row>
    <row r="36" spans="1:16" ht="18.75" customHeight="1" x14ac:dyDescent="0.25">
      <c r="A36" s="1"/>
      <c r="B36" s="4"/>
      <c r="C36" s="18" t="s">
        <v>9</v>
      </c>
      <c r="D36" s="30">
        <f>+D34/D24</f>
        <v>-0.10056402640264034</v>
      </c>
      <c r="E36" s="30">
        <f>+E34/(E24+D24)</f>
        <v>-3.7180296010665061E-4</v>
      </c>
      <c r="F36" s="30">
        <f>+F34/(D24+E24+F24)</f>
        <v>0.14322879081429879</v>
      </c>
      <c r="G36" s="30">
        <f>+G34/(D24+E24+F24+G24)</f>
        <v>0.39167738862524415</v>
      </c>
      <c r="H36" s="30">
        <f>+H34/(D24+E24+F24+G24+H24)</f>
        <v>0.80746939392293005</v>
      </c>
      <c r="I36" s="6"/>
      <c r="J36" s="32"/>
      <c r="K36" s="7"/>
      <c r="L36" s="1"/>
      <c r="M36" s="1"/>
      <c r="N36" s="1"/>
      <c r="O36" s="1"/>
      <c r="P36" s="1"/>
    </row>
    <row r="37" spans="1:16" s="12" customFormat="1" ht="9.9499999999999993" customHeight="1" x14ac:dyDescent="0.25">
      <c r="A37" s="10"/>
      <c r="B37" s="4"/>
      <c r="C37" s="18"/>
      <c r="D37" s="33"/>
      <c r="E37" s="33"/>
      <c r="F37" s="33"/>
      <c r="G37" s="33"/>
      <c r="H37" s="33"/>
      <c r="I37" s="6"/>
      <c r="J37" s="34"/>
      <c r="K37" s="7"/>
      <c r="L37" s="10"/>
      <c r="M37" s="10"/>
      <c r="N37" s="10"/>
      <c r="O37" s="10"/>
      <c r="P37" s="10"/>
    </row>
    <row r="38" spans="1:16" ht="18.75" customHeight="1" x14ac:dyDescent="0.25">
      <c r="A38" s="1"/>
      <c r="B38" s="4"/>
      <c r="C38" s="18" t="s">
        <v>27</v>
      </c>
      <c r="D38" s="30">
        <f>(D18-D20+D33+D27)/D18</f>
        <v>0.56077557999999994</v>
      </c>
      <c r="E38" s="30">
        <f t="shared" ref="E38:J38" si="10">(E18-E20+E33+E27)/E18</f>
        <v>0.57429881000000005</v>
      </c>
      <c r="F38" s="30">
        <f t="shared" si="10"/>
        <v>0.59245983000000013</v>
      </c>
      <c r="G38" s="30">
        <f t="shared" si="10"/>
        <v>0.62587619999999999</v>
      </c>
      <c r="H38" s="30">
        <f t="shared" si="10"/>
        <v>0.67551066999999998</v>
      </c>
      <c r="I38" s="6"/>
      <c r="J38" s="31">
        <f t="shared" si="10"/>
        <v>0.60861905766267321</v>
      </c>
      <c r="K38" s="7"/>
      <c r="L38" s="1"/>
      <c r="M38" s="1"/>
      <c r="N38" s="1"/>
      <c r="O38" s="1"/>
      <c r="P38" s="1"/>
    </row>
    <row r="39" spans="1:16" ht="18.75" customHeight="1" x14ac:dyDescent="0.25">
      <c r="A39" s="1"/>
      <c r="B39" s="4"/>
      <c r="C39" s="18" t="s">
        <v>28</v>
      </c>
      <c r="D39" s="30">
        <f>+D38-D8</f>
        <v>4.6755799999999015E-3</v>
      </c>
      <c r="E39" s="30">
        <f>+E38-E8</f>
        <v>1.819881000000001E-2</v>
      </c>
      <c r="F39" s="30">
        <f>+F38-F8</f>
        <v>3.6359830000000093E-2</v>
      </c>
      <c r="G39" s="30">
        <f>+G38-G8</f>
        <v>6.9776199999999955E-2</v>
      </c>
      <c r="H39" s="30">
        <f>+H38-H8</f>
        <v>0.11941066999999994</v>
      </c>
      <c r="I39" s="6"/>
      <c r="J39" s="31">
        <f>J38-D8</f>
        <v>5.2519057662673174E-2</v>
      </c>
      <c r="K39" s="7"/>
      <c r="L39" s="1"/>
      <c r="M39" s="1"/>
      <c r="N39" s="1"/>
      <c r="O39" s="1"/>
      <c r="P39" s="1"/>
    </row>
    <row r="40" spans="1:16" ht="18.75" customHeight="1" x14ac:dyDescent="0.25">
      <c r="A40" s="1"/>
      <c r="B40" s="4"/>
      <c r="C40" s="18" t="s">
        <v>34</v>
      </c>
      <c r="D40" s="26">
        <f>+(D18*D38)-(D18*D8)</f>
        <v>93511.599999999627</v>
      </c>
      <c r="E40" s="26">
        <f t="shared" ref="E40:H40" si="11">+(E18*E38)-(E18*E8)</f>
        <v>377406.92177999951</v>
      </c>
      <c r="F40" s="26">
        <f t="shared" si="11"/>
        <v>787961.51149430126</v>
      </c>
      <c r="G40" s="26">
        <f t="shared" si="11"/>
        <v>1588497.484703701</v>
      </c>
      <c r="H40" s="26">
        <f t="shared" si="11"/>
        <v>2902495.7679716349</v>
      </c>
      <c r="I40" s="6"/>
      <c r="J40" s="27">
        <f>SUM(D40:H40)</f>
        <v>5749873.2859496363</v>
      </c>
      <c r="K40" s="7"/>
      <c r="L40" s="1"/>
      <c r="M40" s="1"/>
      <c r="N40" s="1"/>
      <c r="O40" s="1"/>
      <c r="P40" s="1"/>
    </row>
    <row r="41" spans="1:16" ht="18.75" customHeight="1" x14ac:dyDescent="0.25">
      <c r="A41" s="1"/>
      <c r="B41" s="4"/>
      <c r="C41" s="18" t="s">
        <v>30</v>
      </c>
      <c r="D41" s="30">
        <f>(D18-D20-D22+D33)/D18</f>
        <v>0.10680582</v>
      </c>
      <c r="E41" s="30">
        <f t="shared" ref="E41:J41" si="12">(E18-E20-E22+E33)/E18</f>
        <v>0.11873352999999998</v>
      </c>
      <c r="F41" s="30">
        <f t="shared" si="12"/>
        <v>0.13614111000000007</v>
      </c>
      <c r="G41" s="30">
        <f t="shared" si="12"/>
        <v>0.16703123999999991</v>
      </c>
      <c r="H41" s="30">
        <f t="shared" si="12"/>
        <v>0.21338603000000003</v>
      </c>
      <c r="I41" s="6"/>
      <c r="J41" s="31">
        <f t="shared" si="12"/>
        <v>0.15105783815543475</v>
      </c>
      <c r="K41" s="7"/>
      <c r="L41" s="1"/>
      <c r="M41" s="1"/>
      <c r="N41" s="1"/>
      <c r="O41" s="1"/>
      <c r="P41" s="1"/>
    </row>
    <row r="42" spans="1:16" ht="18.75" customHeight="1" x14ac:dyDescent="0.25">
      <c r="A42" s="1"/>
      <c r="B42" s="4"/>
      <c r="C42" s="18" t="s">
        <v>29</v>
      </c>
      <c r="D42" s="30">
        <f>+D41-D9</f>
        <v>-6.0941800000000046E-3</v>
      </c>
      <c r="E42" s="30">
        <f t="shared" ref="E42:H42" si="13">+E41-E9</f>
        <v>5.8335299999999757E-3</v>
      </c>
      <c r="F42" s="30">
        <f t="shared" si="13"/>
        <v>2.3241110000000065E-2</v>
      </c>
      <c r="G42" s="30">
        <f t="shared" si="13"/>
        <v>5.4131239999999914E-2</v>
      </c>
      <c r="H42" s="30">
        <f t="shared" si="13"/>
        <v>0.10048603000000003</v>
      </c>
      <c r="I42" s="6"/>
      <c r="J42" s="31">
        <f>+J41-D9</f>
        <v>3.8157838155434748E-2</v>
      </c>
      <c r="K42" s="7"/>
      <c r="L42" s="1"/>
      <c r="M42" s="1"/>
      <c r="N42" s="1"/>
      <c r="O42" s="1"/>
      <c r="P42" s="1"/>
    </row>
    <row r="43" spans="1:16" ht="18.75" customHeight="1" x14ac:dyDescent="0.25">
      <c r="A43" s="1"/>
      <c r="B43" s="4"/>
      <c r="C43" s="18" t="s">
        <v>35</v>
      </c>
      <c r="D43" s="26">
        <f>+(D18*D41)-(D18*D9)</f>
        <v>-121883.60000000009</v>
      </c>
      <c r="E43" s="26">
        <f t="shared" ref="E43:H43" si="14">+(E18*E41)-(E18*E9)</f>
        <v>120975.74513999932</v>
      </c>
      <c r="F43" s="26">
        <f t="shared" si="14"/>
        <v>503662.97544310102</v>
      </c>
      <c r="G43" s="26">
        <f t="shared" si="14"/>
        <v>1232330.487815218</v>
      </c>
      <c r="H43" s="26">
        <f t="shared" si="14"/>
        <v>2442497.6161281979</v>
      </c>
      <c r="I43" s="6"/>
      <c r="J43" s="27">
        <f>SUM(D43:H43)</f>
        <v>4177583.2245265162</v>
      </c>
      <c r="K43" s="7"/>
      <c r="L43" s="1"/>
      <c r="M43" s="1"/>
      <c r="N43" s="1"/>
      <c r="O43" s="1"/>
      <c r="P43" s="1"/>
    </row>
    <row r="44" spans="1:16" ht="18.75" customHeight="1" x14ac:dyDescent="0.25">
      <c r="A44" s="1"/>
      <c r="B44" s="4"/>
      <c r="C44" s="5"/>
      <c r="D44" s="24"/>
      <c r="E44" s="6"/>
      <c r="F44" s="6"/>
      <c r="G44" s="6"/>
      <c r="H44" s="6"/>
      <c r="I44" s="6"/>
      <c r="J44" s="6"/>
      <c r="K44" s="7"/>
      <c r="L44" s="1"/>
      <c r="M44" s="1"/>
      <c r="N44" s="1"/>
      <c r="O44" s="1"/>
      <c r="P44" s="1"/>
    </row>
    <row r="45" spans="1:16" ht="18.75" customHeight="1" x14ac:dyDescent="0.25">
      <c r="A45" s="1"/>
      <c r="B45" s="4"/>
      <c r="C45" s="5"/>
      <c r="D45" s="24"/>
      <c r="E45" s="6"/>
      <c r="F45" s="6"/>
      <c r="G45" s="6"/>
      <c r="H45" s="6"/>
      <c r="I45" s="6"/>
      <c r="J45" s="6"/>
      <c r="K45" s="7"/>
      <c r="L45" s="1"/>
      <c r="M45" s="1"/>
      <c r="N45" s="1"/>
      <c r="O45" s="1"/>
      <c r="P45" s="1"/>
    </row>
    <row r="46" spans="1:16" ht="18.75" customHeight="1" x14ac:dyDescent="0.25">
      <c r="A46" s="1"/>
      <c r="B46" s="35"/>
      <c r="C46" s="36"/>
      <c r="D46" s="37"/>
      <c r="E46" s="37"/>
      <c r="F46" s="37"/>
      <c r="G46" s="37"/>
      <c r="H46" s="37"/>
      <c r="I46" s="37"/>
      <c r="J46" s="37"/>
      <c r="K46" s="38"/>
      <c r="L46" s="1"/>
      <c r="M46" s="1"/>
      <c r="N46" s="1"/>
      <c r="O46" s="1"/>
      <c r="P46" s="1"/>
    </row>
    <row r="47" spans="1:16" ht="18.75" customHeight="1" x14ac:dyDescent="0.25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8.75" customHeight="1" x14ac:dyDescent="0.25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50" spans="3:12" ht="18.75" customHeight="1" x14ac:dyDescent="0.25">
      <c r="D50" s="45"/>
      <c r="E50" s="45"/>
      <c r="F50" s="45"/>
      <c r="G50" s="45"/>
      <c r="H50" s="45"/>
      <c r="I50" s="45"/>
      <c r="J50" s="45"/>
      <c r="K50" s="45"/>
      <c r="L50" s="45"/>
    </row>
    <row r="51" spans="3:12" ht="18.75" customHeight="1" x14ac:dyDescent="0.25">
      <c r="D51" s="45"/>
      <c r="E51" s="45"/>
      <c r="F51" s="45"/>
      <c r="G51" s="45"/>
      <c r="H51" s="45"/>
      <c r="I51" s="45"/>
      <c r="J51" s="45"/>
      <c r="K51" s="45"/>
      <c r="L51" s="45"/>
    </row>
    <row r="55" spans="3:12" ht="18.75" customHeight="1" x14ac:dyDescent="0.25">
      <c r="C55" s="49"/>
      <c r="D55" s="49"/>
      <c r="E55" s="49"/>
      <c r="F55" s="49"/>
      <c r="G55" s="49"/>
      <c r="H55" s="49"/>
      <c r="I55" s="49"/>
      <c r="J55" s="49"/>
    </row>
    <row r="56" spans="3:12" ht="43.5" customHeight="1" x14ac:dyDescent="0.25">
      <c r="C56" s="49"/>
      <c r="D56" s="49"/>
      <c r="E56" s="49"/>
      <c r="F56" s="49"/>
      <c r="G56" s="49"/>
      <c r="H56" s="49"/>
      <c r="I56" s="49"/>
      <c r="J56" s="49"/>
    </row>
  </sheetData>
  <sheetProtection algorithmName="SHA-512" hashValue="cn9kCnbhVT7MUWNJeI/hh/KkIZto/ysPzR5nCE08z/21eD5HV9qXp/KVzOHPp+jt7VP4hzOS4RPvEIIDbCu76g==" saltValue="MFqrIgW7rHxNSFlE2du5jg==" spinCount="100000" sheet="1" objects="1" scenarios="1"/>
  <mergeCells count="4">
    <mergeCell ref="D5:H5"/>
    <mergeCell ref="C55:J56"/>
    <mergeCell ref="B2:K2"/>
    <mergeCell ref="B3:K3"/>
  </mergeCells>
  <phoneticPr fontId="2" type="noConversion"/>
  <conditionalFormatting sqref="D30:H31 J30:J31">
    <cfRule type="cellIs" dxfId="13" priority="13" operator="greaterThan">
      <formula>0</formula>
    </cfRule>
    <cfRule type="cellIs" dxfId="12" priority="14" operator="lessThan">
      <formula>0</formula>
    </cfRule>
  </conditionalFormatting>
  <conditionalFormatting sqref="D33:H36 J33:J36">
    <cfRule type="cellIs" dxfId="11" priority="11" operator="greaterThan">
      <formula>0</formula>
    </cfRule>
    <cfRule type="cellIs" dxfId="10" priority="12" operator="lessThan">
      <formula>0</formula>
    </cfRule>
  </conditionalFormatting>
  <conditionalFormatting sqref="D39:H39 D42:H42 J42 J39">
    <cfRule type="cellIs" dxfId="9" priority="9" operator="lessThan">
      <formula>0</formula>
    </cfRule>
    <cfRule type="cellIs" dxfId="8" priority="10" operator="greaterThan">
      <formula>0</formula>
    </cfRule>
  </conditionalFormatting>
  <conditionalFormatting sqref="D40:H40">
    <cfRule type="cellIs" dxfId="7" priority="7" operator="greaterThan">
      <formula>0</formula>
    </cfRule>
    <cfRule type="cellIs" dxfId="6" priority="8" operator="lessThan">
      <formula>0</formula>
    </cfRule>
  </conditionalFormatting>
  <conditionalFormatting sqref="J40">
    <cfRule type="cellIs" dxfId="5" priority="5" operator="greaterThan">
      <formula>0</formula>
    </cfRule>
    <cfRule type="cellIs" dxfId="4" priority="6" operator="lessThan">
      <formula>0</formula>
    </cfRule>
  </conditionalFormatting>
  <conditionalFormatting sqref="D43:H43">
    <cfRule type="cellIs" dxfId="3" priority="3" operator="greaterThan">
      <formula>0</formula>
    </cfRule>
    <cfRule type="cellIs" dxfId="2" priority="4" operator="lessThan">
      <formula>0</formula>
    </cfRule>
  </conditionalFormatting>
  <conditionalFormatting sqref="J43">
    <cfRule type="cellIs" dxfId="1" priority="1" operator="greaterThan">
      <formula>0</formula>
    </cfRule>
    <cfRule type="cellIs" dxfId="0" priority="2" operator="lessThan">
      <formula>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3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Simulador Financiero para la TD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Néstor Altuve</dc:creator>
  <cp:keywords/>
  <dc:description/>
  <cp:lastModifiedBy>Néstor Altuve</cp:lastModifiedBy>
  <cp:revision/>
  <cp:lastPrinted>2022-02-11T15:26:12Z</cp:lastPrinted>
  <dcterms:created xsi:type="dcterms:W3CDTF">2016-11-30T16:22:16Z</dcterms:created>
  <dcterms:modified xsi:type="dcterms:W3CDTF">2022-02-15T21:07:08Z</dcterms:modified>
  <cp:category/>
  <cp:contentStatus/>
</cp:coreProperties>
</file>